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372" activeTab="0"/>
  </bookViews>
  <sheets>
    <sheet name="Детали" sheetId="1" r:id="rId1"/>
    <sheet name="Платы" sheetId="2" r:id="rId2"/>
  </sheets>
  <definedNames>
    <definedName name="_xlnm.Print_Area" localSheetId="0">'Детали'!$B$5:$R$41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10"/>
            <rFont val="Tahoma"/>
            <family val="0"/>
          </rPr>
          <t>Измени здесь</t>
        </r>
      </text>
    </comment>
    <comment ref="E6" authorId="0">
      <text>
        <r>
          <rPr>
            <b/>
            <sz val="10"/>
            <rFont val="Tahoma"/>
            <family val="0"/>
          </rPr>
          <t>Измени здесь</t>
        </r>
      </text>
    </comment>
  </commentList>
</comments>
</file>

<file path=xl/sharedStrings.xml><?xml version="1.0" encoding="utf-8"?>
<sst xmlns="http://schemas.openxmlformats.org/spreadsheetml/2006/main" count="192" uniqueCount="142">
  <si>
    <t>Наименование</t>
  </si>
  <si>
    <t>Тип</t>
  </si>
  <si>
    <t>Производитель</t>
  </si>
  <si>
    <t>Кол-во</t>
  </si>
  <si>
    <t>RX</t>
  </si>
  <si>
    <t>TX</t>
  </si>
  <si>
    <t>№</t>
  </si>
  <si>
    <t>BFP67</t>
  </si>
  <si>
    <t>Корпус</t>
  </si>
  <si>
    <t>SOT143 (TO253)</t>
  </si>
  <si>
    <t>Микроконтроллер</t>
  </si>
  <si>
    <t>Microchip</t>
  </si>
  <si>
    <t>ИТОГО</t>
  </si>
  <si>
    <t>ПромЭлектоника</t>
  </si>
  <si>
    <t>Электронщик</t>
  </si>
  <si>
    <t>ЧипИнфо</t>
  </si>
  <si>
    <t>Артикул</t>
  </si>
  <si>
    <t>RO2102A</t>
  </si>
  <si>
    <t>RFM</t>
  </si>
  <si>
    <t>CD4066BM</t>
  </si>
  <si>
    <t>КФ1561КТ3; 74HC4066D; TC4066B; HCF4066BM1</t>
  </si>
  <si>
    <t>кол-во</t>
  </si>
  <si>
    <t>сумма</t>
  </si>
  <si>
    <t>ПАВ 423,22 MHz</t>
  </si>
  <si>
    <t>Транзистор RF NPN</t>
  </si>
  <si>
    <t>*</t>
  </si>
  <si>
    <t>Индуктивн. SMD</t>
  </si>
  <si>
    <t>0805 (2012)</t>
  </si>
  <si>
    <t>SM-2</t>
  </si>
  <si>
    <t>Конденсат. SMD</t>
  </si>
  <si>
    <t>1.0мкФ 10V Y5V</t>
  </si>
  <si>
    <t>Замена / Примечание</t>
  </si>
  <si>
    <t>1,0 мкГн 10мА</t>
  </si>
  <si>
    <t>-</t>
  </si>
  <si>
    <t>0.33мкФ 10V Y5V</t>
  </si>
  <si>
    <t>Резистор SMD</t>
  </si>
  <si>
    <t>47k 5%</t>
  </si>
  <si>
    <t>120k 5%</t>
  </si>
  <si>
    <t>22k 5%</t>
  </si>
  <si>
    <t>470 5%</t>
  </si>
  <si>
    <t>Кнопка тактовая</t>
  </si>
  <si>
    <t>PCB 4,5x6,5mm</t>
  </si>
  <si>
    <t>6800пФ 50V X7R</t>
  </si>
  <si>
    <t>300пФ 50V X7R</t>
  </si>
  <si>
    <t>91пФ 50V NP0</t>
  </si>
  <si>
    <t>DC-DC конвертер</t>
  </si>
  <si>
    <t>Светодиод</t>
  </si>
  <si>
    <t>19-02-24</t>
  </si>
  <si>
    <t>MAX1724EZK33</t>
  </si>
  <si>
    <t>SOT23-5</t>
  </si>
  <si>
    <t>Maxim</t>
  </si>
  <si>
    <t>16-89-97</t>
  </si>
  <si>
    <t>SO18</t>
  </si>
  <si>
    <t>SO14</t>
  </si>
  <si>
    <t>Size LxWxH = 6x6x5mm, PCB mount = 4,5x6,5mm</t>
  </si>
  <si>
    <t>D=3mm</t>
  </si>
  <si>
    <t>Brown Bear</t>
  </si>
  <si>
    <t>SWT-2</t>
  </si>
  <si>
    <t>4-75-94</t>
  </si>
  <si>
    <t>и</t>
  </si>
  <si>
    <t>6-31-70</t>
  </si>
  <si>
    <t>Vishay etc.</t>
  </si>
  <si>
    <t>Texas etc.</t>
  </si>
  <si>
    <t>Ключ аналог. x4</t>
  </si>
  <si>
    <t>Out 3,3V</t>
  </si>
  <si>
    <t>mil</t>
  </si>
  <si>
    <t>mm</t>
  </si>
  <si>
    <t>0,033 мкГн</t>
  </si>
  <si>
    <t>Murata</t>
  </si>
  <si>
    <t>15мкГн LQH32M</t>
  </si>
  <si>
    <t>1210 (3225)</t>
  </si>
  <si>
    <t>1,2 мкГн LQM21N</t>
  </si>
  <si>
    <t>Платан</t>
  </si>
  <si>
    <t>10мкФ 10V Y5V</t>
  </si>
  <si>
    <t>Керамический плоский</t>
  </si>
  <si>
    <t>0,5мкФ</t>
  </si>
  <si>
    <t>10-15мкФ 6,3В Керамический или тантал размер "А"</t>
  </si>
  <si>
    <t>Ширина проводника</t>
  </si>
  <si>
    <t>Зазор</t>
  </si>
  <si>
    <t>Диаметр сверла</t>
  </si>
  <si>
    <t>Стандартные заказы</t>
  </si>
  <si>
    <t>Повышенной сложности</t>
  </si>
  <si>
    <t>от 0.4 до 0.7</t>
  </si>
  <si>
    <t>свыше 0.7</t>
  </si>
  <si>
    <t>Размер сквозной к/п</t>
  </si>
  <si>
    <t>мм</t>
  </si>
  <si>
    <t>мд</t>
  </si>
  <si>
    <t>Стандартные сверла</t>
  </si>
  <si>
    <t>Мин. поясок для сверл:</t>
  </si>
  <si>
    <t>Зазор вокруг к/п</t>
  </si>
  <si>
    <t>Зазор в отд. местах</t>
  </si>
  <si>
    <t>Перекрытие проводника</t>
  </si>
  <si>
    <t>Ширина полоски между к/п</t>
  </si>
  <si>
    <t>для жидкой маски</t>
  </si>
  <si>
    <t>для пленочной маски</t>
  </si>
  <si>
    <t>Минимальные требования к маске</t>
  </si>
  <si>
    <t>Минимальные размеры элементов печатного рисунка</t>
  </si>
  <si>
    <t>Диод</t>
  </si>
  <si>
    <t>100mA</t>
  </si>
  <si>
    <t>Любой Iпр100мА Uобр10В под корпус SMD-0805</t>
  </si>
  <si>
    <t>mm2</t>
  </si>
  <si>
    <t>PIC16F628A-SO</t>
  </si>
  <si>
    <t>на 1RX</t>
  </si>
  <si>
    <t>на 1TX</t>
  </si>
  <si>
    <t>Ключ аналог. X1</t>
  </si>
  <si>
    <t>MAX4626</t>
  </si>
  <si>
    <t>Любой D3mm &lt;5mA Red</t>
  </si>
  <si>
    <t>d3mm 5mA Red</t>
  </si>
  <si>
    <t>1,1пФ 50V NP0</t>
  </si>
  <si>
    <t>5,1пФ 50V NP0</t>
  </si>
  <si>
    <t>R423 QCC8C Fronter (неизвестно какой корпус)</t>
  </si>
  <si>
    <t>4,7k 5%</t>
  </si>
  <si>
    <t>5,6k 5%</t>
  </si>
  <si>
    <t>10 мкГн 50мА</t>
  </si>
  <si>
    <t>39 нГн 50мА</t>
  </si>
  <si>
    <t>PRC1-RX</t>
  </si>
  <si>
    <t>PRC1-TX</t>
  </si>
  <si>
    <t>дм2</t>
  </si>
  <si>
    <t>Мои платы</t>
  </si>
  <si>
    <t>ТРЕБОВАНИЯ (фирма "Точка опоры")</t>
  </si>
  <si>
    <t>ООО Интеграция</t>
  </si>
  <si>
    <t>2-х ПП с ПМ 1дм руб</t>
  </si>
  <si>
    <t>Подготовка</t>
  </si>
  <si>
    <t>фрезеровка 1шт. руб</t>
  </si>
  <si>
    <t>Екатеринбург</t>
  </si>
  <si>
    <t>zakazplat.ru</t>
  </si>
  <si>
    <t>Резонит</t>
  </si>
  <si>
    <t>Москва</t>
  </si>
  <si>
    <t>rezonit.ru</t>
  </si>
  <si>
    <t>Тепро</t>
  </si>
  <si>
    <t>Техносвязь</t>
  </si>
  <si>
    <t>Элитан</t>
  </si>
  <si>
    <t>Ижевск</t>
  </si>
  <si>
    <t>PI5A4626; MAX4514EUK; ISL42110IH-T</t>
  </si>
  <si>
    <t>BFG67; BFP183; КТ3186А</t>
  </si>
  <si>
    <t>Приемников (PRC1-RX)</t>
  </si>
  <si>
    <t>Передатчиков (PRC1-TX)</t>
  </si>
  <si>
    <t>Расчет стоимости комплектующих</t>
  </si>
  <si>
    <t>Список комплектующих для системы дистанционного управления PRC1</t>
  </si>
  <si>
    <t>Составить список для комплектации</t>
  </si>
  <si>
    <r>
      <t xml:space="preserve">Указаны приблизительные цены в рублях </t>
    </r>
    <r>
      <rPr>
        <b/>
        <sz val="10"/>
        <color indexed="10"/>
        <rFont val="Arial"/>
        <family val="2"/>
      </rPr>
      <t>по состоянию 2006г.</t>
    </r>
  </si>
  <si>
    <r>
      <t>Цена</t>
    </r>
    <r>
      <rPr>
        <b/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</si>
</sst>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#,##0.0_р_."/>
    <numFmt numFmtId="174" formatCode="#,##0.00&quot;р.&quot;"/>
    <numFmt numFmtId="175" formatCode="000000"/>
    <numFmt numFmtId="176" formatCode="0.000"/>
    <numFmt numFmtId="177" formatCode="0.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00"/>
    <numFmt numFmtId="185" formatCode="0.0000000000"/>
    <numFmt numFmtId="186" formatCode="0.0000000"/>
    <numFmt numFmtId="187" formatCode="0.000000"/>
    <numFmt numFmtId="188" formatCode="0.0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name val="Tahoma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0" borderId="0" xfId="15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7" fillId="3" borderId="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49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49" fontId="0" fillId="3" borderId="0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7" fillId="3" borderId="11" xfId="0" applyFont="1" applyFill="1" applyBorder="1" applyAlignment="1">
      <alignment/>
    </xf>
    <xf numFmtId="2" fontId="2" fillId="3" borderId="12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2" fontId="2" fillId="3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72" fontId="7" fillId="3" borderId="12" xfId="0" applyNumberFormat="1" applyFont="1" applyFill="1" applyBorder="1" applyAlignment="1">
      <alignment/>
    </xf>
    <xf numFmtId="172" fontId="7" fillId="3" borderId="14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right"/>
    </xf>
    <xf numFmtId="9" fontId="0" fillId="3" borderId="10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0" fontId="1" fillId="2" borderId="7" xfId="0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172" fontId="7" fillId="3" borderId="13" xfId="0" applyNumberFormat="1" applyFont="1" applyFill="1" applyBorder="1" applyAlignment="1">
      <alignment/>
    </xf>
    <xf numFmtId="49" fontId="0" fillId="3" borderId="6" xfId="0" applyNumberFormat="1" applyFill="1" applyBorder="1" applyAlignment="1">
      <alignment/>
    </xf>
    <xf numFmtId="49" fontId="0" fillId="3" borderId="23" xfId="0" applyNumberFormat="1" applyFill="1" applyBorder="1" applyAlignment="1">
      <alignment/>
    </xf>
    <xf numFmtId="9" fontId="0" fillId="3" borderId="23" xfId="0" applyNumberFormat="1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173" fontId="2" fillId="3" borderId="9" xfId="0" applyNumberFormat="1" applyFont="1" applyFill="1" applyBorder="1" applyAlignment="1" applyProtection="1">
      <alignment/>
      <protection locked="0"/>
    </xf>
    <xf numFmtId="173" fontId="2" fillId="3" borderId="10" xfId="0" applyNumberFormat="1" applyFont="1" applyFill="1" applyBorder="1" applyAlignment="1" applyProtection="1">
      <alignment/>
      <protection locked="0"/>
    </xf>
    <xf numFmtId="173" fontId="2" fillId="3" borderId="23" xfId="0" applyNumberFormat="1" applyFont="1" applyFill="1" applyBorder="1" applyAlignment="1" applyProtection="1">
      <alignment/>
      <protection locked="0"/>
    </xf>
    <xf numFmtId="173" fontId="2" fillId="3" borderId="10" xfId="0" applyNumberFormat="1" applyFon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72" fontId="0" fillId="3" borderId="0" xfId="0" applyNumberFormat="1" applyFont="1" applyFill="1" applyBorder="1" applyAlignment="1">
      <alignment/>
    </xf>
    <xf numFmtId="172" fontId="0" fillId="3" borderId="6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11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2" fontId="0" fillId="3" borderId="6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4" fontId="8" fillId="2" borderId="7" xfId="0" applyNumberFormat="1" applyFont="1" applyFill="1" applyBorder="1" applyAlignment="1">
      <alignment/>
    </xf>
    <xf numFmtId="174" fontId="8" fillId="2" borderId="3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18.421875" style="0" customWidth="1"/>
    <col min="4" max="4" width="15.7109375" style="0" customWidth="1"/>
    <col min="5" max="5" width="16.57421875" style="0" customWidth="1"/>
    <col min="6" max="6" width="15.00390625" style="0" customWidth="1"/>
    <col min="7" max="7" width="11.140625" style="0" customWidth="1"/>
    <col min="8" max="10" width="7.57421875" style="0" hidden="1" customWidth="1"/>
    <col min="11" max="11" width="4.28125" style="0" customWidth="1"/>
    <col min="12" max="12" width="4.8515625" style="0" customWidth="1"/>
    <col min="13" max="13" width="7.00390625" style="0" customWidth="1"/>
    <col min="14" max="15" width="8.57421875" style="0" customWidth="1"/>
    <col min="16" max="16" width="7.00390625" style="0" customWidth="1"/>
    <col min="17" max="17" width="8.57421875" style="0" customWidth="1"/>
    <col min="18" max="18" width="46.7109375" style="0" customWidth="1"/>
  </cols>
  <sheetData>
    <row r="2" ht="12.75">
      <c r="C2" s="104" t="s">
        <v>138</v>
      </c>
    </row>
    <row r="3" ht="12.75">
      <c r="C3" s="104" t="s">
        <v>137</v>
      </c>
    </row>
    <row r="5" spans="4:6" ht="12.75">
      <c r="D5" s="12" t="s">
        <v>139</v>
      </c>
      <c r="E5" s="79">
        <v>2</v>
      </c>
      <c r="F5" s="13" t="s">
        <v>135</v>
      </c>
    </row>
    <row r="6" spans="4:6" ht="12.75">
      <c r="D6" s="14" t="s">
        <v>59</v>
      </c>
      <c r="E6" s="79">
        <v>1</v>
      </c>
      <c r="F6" s="13" t="s">
        <v>136</v>
      </c>
    </row>
    <row r="8" spans="2:18" ht="12.75">
      <c r="B8" s="107" t="s">
        <v>6</v>
      </c>
      <c r="C8" s="107" t="s">
        <v>0</v>
      </c>
      <c r="D8" s="107" t="s">
        <v>2</v>
      </c>
      <c r="E8" s="107" t="s">
        <v>1</v>
      </c>
      <c r="F8" s="107" t="s">
        <v>8</v>
      </c>
      <c r="G8" s="107" t="s">
        <v>16</v>
      </c>
      <c r="H8" s="107"/>
      <c r="I8" s="107"/>
      <c r="J8" s="107"/>
      <c r="K8" s="108" t="s">
        <v>3</v>
      </c>
      <c r="L8" s="110"/>
      <c r="M8" s="107" t="s">
        <v>141</v>
      </c>
      <c r="N8" s="62" t="s">
        <v>102</v>
      </c>
      <c r="O8" s="62" t="s">
        <v>103</v>
      </c>
      <c r="P8" s="108" t="str">
        <f>"на "&amp;E5&amp;" RX и "&amp;E6&amp;" TX"</f>
        <v>на 2 RX и 1 TX</v>
      </c>
      <c r="Q8" s="109"/>
      <c r="R8" s="107" t="s">
        <v>31</v>
      </c>
    </row>
    <row r="9" spans="2:18" ht="12.75">
      <c r="B9" s="107"/>
      <c r="C9" s="107"/>
      <c r="D9" s="107"/>
      <c r="E9" s="107"/>
      <c r="F9" s="107"/>
      <c r="G9" s="2" t="s">
        <v>13</v>
      </c>
      <c r="H9" s="2" t="s">
        <v>14</v>
      </c>
      <c r="I9" s="2" t="s">
        <v>72</v>
      </c>
      <c r="J9" s="2" t="s">
        <v>15</v>
      </c>
      <c r="K9" s="1" t="s">
        <v>4</v>
      </c>
      <c r="L9" s="1" t="s">
        <v>5</v>
      </c>
      <c r="M9" s="107"/>
      <c r="N9" s="1" t="s">
        <v>22</v>
      </c>
      <c r="O9" s="1" t="s">
        <v>22</v>
      </c>
      <c r="P9" s="1" t="s">
        <v>21</v>
      </c>
      <c r="Q9" s="1" t="s">
        <v>22</v>
      </c>
      <c r="R9" s="107"/>
    </row>
    <row r="10" spans="2:18" ht="12.75">
      <c r="B10" s="7">
        <v>1</v>
      </c>
      <c r="C10" s="7" t="s">
        <v>10</v>
      </c>
      <c r="D10" s="8" t="s">
        <v>11</v>
      </c>
      <c r="E10" s="75" t="s">
        <v>101</v>
      </c>
      <c r="F10" s="76" t="s">
        <v>52</v>
      </c>
      <c r="G10" s="84">
        <v>85273</v>
      </c>
      <c r="H10" s="17" t="s">
        <v>47</v>
      </c>
      <c r="I10" s="17"/>
      <c r="J10" s="70"/>
      <c r="K10" s="26">
        <v>1</v>
      </c>
      <c r="L10" s="27">
        <v>1</v>
      </c>
      <c r="M10" s="80">
        <v>95</v>
      </c>
      <c r="N10" s="89">
        <f>K10*M10</f>
        <v>95</v>
      </c>
      <c r="O10" s="89">
        <f>M10*L10</f>
        <v>95</v>
      </c>
      <c r="P10" s="22">
        <f aca="true" t="shared" si="0" ref="P10:P27">K10*$E$5+L10*$E$6</f>
        <v>3</v>
      </c>
      <c r="Q10" s="58">
        <f aca="true" t="shared" si="1" ref="Q10:Q35">P10*M10</f>
        <v>285</v>
      </c>
      <c r="R10" s="20" t="s">
        <v>33</v>
      </c>
    </row>
    <row r="11" spans="2:18" ht="12.75">
      <c r="B11" s="7">
        <v>2</v>
      </c>
      <c r="C11" s="7" t="s">
        <v>45</v>
      </c>
      <c r="D11" s="8" t="s">
        <v>50</v>
      </c>
      <c r="E11" s="75" t="s">
        <v>48</v>
      </c>
      <c r="F11" s="76" t="s">
        <v>49</v>
      </c>
      <c r="G11" s="84">
        <v>85500</v>
      </c>
      <c r="H11" s="19" t="s">
        <v>51</v>
      </c>
      <c r="I11" s="19"/>
      <c r="J11" s="71"/>
      <c r="K11" s="87">
        <v>1</v>
      </c>
      <c r="L11" s="73">
        <v>1</v>
      </c>
      <c r="M11" s="81">
        <v>95</v>
      </c>
      <c r="N11" s="89">
        <f aca="true" t="shared" si="2" ref="N11:N32">K11*M11</f>
        <v>95</v>
      </c>
      <c r="O11" s="89">
        <f aca="true" t="shared" si="3" ref="O11:O32">M11*L11</f>
        <v>95</v>
      </c>
      <c r="P11" s="11">
        <f t="shared" si="0"/>
        <v>3</v>
      </c>
      <c r="Q11" s="57">
        <f t="shared" si="1"/>
        <v>285</v>
      </c>
      <c r="R11" s="21" t="s">
        <v>64</v>
      </c>
    </row>
    <row r="12" spans="2:18" ht="12.75">
      <c r="B12" s="7">
        <v>3</v>
      </c>
      <c r="C12" s="7" t="s">
        <v>104</v>
      </c>
      <c r="D12" s="8" t="s">
        <v>50</v>
      </c>
      <c r="E12" s="75" t="s">
        <v>105</v>
      </c>
      <c r="F12" s="76" t="s">
        <v>49</v>
      </c>
      <c r="G12" s="84">
        <v>105053</v>
      </c>
      <c r="H12" s="19"/>
      <c r="I12" s="19"/>
      <c r="J12" s="71"/>
      <c r="K12" s="87">
        <v>1</v>
      </c>
      <c r="L12" s="73">
        <v>0</v>
      </c>
      <c r="M12" s="81">
        <v>70</v>
      </c>
      <c r="N12" s="89">
        <f>K12*M12</f>
        <v>70</v>
      </c>
      <c r="O12" s="89">
        <f>M12*L12</f>
        <v>0</v>
      </c>
      <c r="P12" s="11">
        <f>K12*$E$5+L12*$E$6</f>
        <v>2</v>
      </c>
      <c r="Q12" s="57">
        <f t="shared" si="1"/>
        <v>140</v>
      </c>
      <c r="R12" s="60" t="s">
        <v>133</v>
      </c>
    </row>
    <row r="13" spans="2:18" ht="12.75">
      <c r="B13" s="9">
        <v>4</v>
      </c>
      <c r="C13" s="9" t="s">
        <v>63</v>
      </c>
      <c r="D13" s="10" t="s">
        <v>62</v>
      </c>
      <c r="E13" s="77" t="s">
        <v>19</v>
      </c>
      <c r="F13" s="78" t="s">
        <v>53</v>
      </c>
      <c r="G13" s="85">
        <v>51725</v>
      </c>
      <c r="H13" s="67" t="s">
        <v>60</v>
      </c>
      <c r="I13" s="67"/>
      <c r="J13" s="72"/>
      <c r="K13" s="88">
        <v>2</v>
      </c>
      <c r="L13" s="74">
        <v>0</v>
      </c>
      <c r="M13" s="82">
        <v>10</v>
      </c>
      <c r="N13" s="90">
        <f t="shared" si="2"/>
        <v>20</v>
      </c>
      <c r="O13" s="90">
        <f t="shared" si="3"/>
        <v>0</v>
      </c>
      <c r="P13" s="65">
        <f t="shared" si="0"/>
        <v>4</v>
      </c>
      <c r="Q13" s="66">
        <f t="shared" si="1"/>
        <v>40</v>
      </c>
      <c r="R13" s="68" t="s">
        <v>20</v>
      </c>
    </row>
    <row r="14" spans="2:18" ht="12.75">
      <c r="B14" s="7">
        <v>5</v>
      </c>
      <c r="C14" s="7" t="s">
        <v>24</v>
      </c>
      <c r="D14" s="8" t="s">
        <v>61</v>
      </c>
      <c r="E14" s="75" t="s">
        <v>7</v>
      </c>
      <c r="F14" s="76" t="s">
        <v>9</v>
      </c>
      <c r="G14" s="84">
        <v>76648</v>
      </c>
      <c r="H14" s="19"/>
      <c r="I14" s="19"/>
      <c r="J14" s="71"/>
      <c r="K14" s="87">
        <v>1</v>
      </c>
      <c r="L14" s="73">
        <v>2</v>
      </c>
      <c r="M14" s="83">
        <v>10</v>
      </c>
      <c r="N14" s="89">
        <f t="shared" si="2"/>
        <v>10</v>
      </c>
      <c r="O14" s="89">
        <f t="shared" si="3"/>
        <v>20</v>
      </c>
      <c r="P14" s="11">
        <f t="shared" si="0"/>
        <v>4</v>
      </c>
      <c r="Q14" s="57">
        <f t="shared" si="1"/>
        <v>40</v>
      </c>
      <c r="R14" s="21" t="s">
        <v>134</v>
      </c>
    </row>
    <row r="15" spans="2:18" ht="12.75">
      <c r="B15" s="7">
        <v>6</v>
      </c>
      <c r="C15" s="7" t="s">
        <v>97</v>
      </c>
      <c r="D15" s="8"/>
      <c r="E15" s="75" t="s">
        <v>98</v>
      </c>
      <c r="F15" s="76" t="s">
        <v>27</v>
      </c>
      <c r="G15" s="84"/>
      <c r="H15" s="19"/>
      <c r="I15" s="19"/>
      <c r="J15" s="71"/>
      <c r="K15" s="87">
        <v>1</v>
      </c>
      <c r="L15" s="73">
        <v>1</v>
      </c>
      <c r="M15" s="81">
        <v>2</v>
      </c>
      <c r="N15" s="89">
        <f t="shared" si="2"/>
        <v>2</v>
      </c>
      <c r="O15" s="89">
        <f t="shared" si="3"/>
        <v>2</v>
      </c>
      <c r="P15" s="11">
        <f t="shared" si="0"/>
        <v>3</v>
      </c>
      <c r="Q15" s="57">
        <f t="shared" si="1"/>
        <v>6</v>
      </c>
      <c r="R15" s="21" t="s">
        <v>99</v>
      </c>
    </row>
    <row r="16" spans="2:18" ht="12.75">
      <c r="B16" s="7">
        <v>7</v>
      </c>
      <c r="C16" s="7" t="s">
        <v>46</v>
      </c>
      <c r="D16" s="8"/>
      <c r="E16" s="75" t="s">
        <v>107</v>
      </c>
      <c r="F16" s="76" t="s">
        <v>55</v>
      </c>
      <c r="G16" s="84"/>
      <c r="H16" s="19"/>
      <c r="I16" s="19"/>
      <c r="J16" s="71"/>
      <c r="K16" s="87">
        <v>0</v>
      </c>
      <c r="L16" s="73">
        <v>2</v>
      </c>
      <c r="M16" s="81">
        <v>3</v>
      </c>
      <c r="N16" s="89">
        <f t="shared" si="2"/>
        <v>0</v>
      </c>
      <c r="O16" s="89">
        <f t="shared" si="3"/>
        <v>6</v>
      </c>
      <c r="P16" s="11">
        <f t="shared" si="0"/>
        <v>2</v>
      </c>
      <c r="Q16" s="57">
        <f t="shared" si="1"/>
        <v>6</v>
      </c>
      <c r="R16" s="21" t="s">
        <v>106</v>
      </c>
    </row>
    <row r="17" spans="2:18" ht="12.75">
      <c r="B17" s="7">
        <v>8</v>
      </c>
      <c r="C17" s="7" t="s">
        <v>40</v>
      </c>
      <c r="D17" s="8" t="s">
        <v>56</v>
      </c>
      <c r="E17" s="75" t="s">
        <v>57</v>
      </c>
      <c r="F17" s="76" t="s">
        <v>41</v>
      </c>
      <c r="G17" s="84"/>
      <c r="H17" s="19" t="s">
        <v>58</v>
      </c>
      <c r="I17" s="19"/>
      <c r="J17" s="71"/>
      <c r="K17" s="87">
        <v>0</v>
      </c>
      <c r="L17" s="73">
        <v>10</v>
      </c>
      <c r="M17" s="81">
        <v>6</v>
      </c>
      <c r="N17" s="89">
        <f>K17*M17</f>
        <v>0</v>
      </c>
      <c r="O17" s="89">
        <f>M17*L17</f>
        <v>60</v>
      </c>
      <c r="P17" s="11">
        <f>K17*$E$5+L17*$E$6</f>
        <v>10</v>
      </c>
      <c r="Q17" s="57">
        <f t="shared" si="1"/>
        <v>60</v>
      </c>
      <c r="R17" s="21" t="s">
        <v>54</v>
      </c>
    </row>
    <row r="18" spans="2:18" ht="12.75">
      <c r="B18" s="9">
        <v>9</v>
      </c>
      <c r="C18" s="9" t="s">
        <v>23</v>
      </c>
      <c r="D18" s="10" t="s">
        <v>18</v>
      </c>
      <c r="E18" s="77" t="s">
        <v>17</v>
      </c>
      <c r="F18" s="78" t="s">
        <v>28</v>
      </c>
      <c r="G18" s="85"/>
      <c r="H18" s="67"/>
      <c r="I18" s="67"/>
      <c r="J18" s="72"/>
      <c r="K18" s="88">
        <v>0</v>
      </c>
      <c r="L18" s="74">
        <v>1</v>
      </c>
      <c r="M18" s="82">
        <v>80</v>
      </c>
      <c r="N18" s="90">
        <f>K18*M18</f>
        <v>0</v>
      </c>
      <c r="O18" s="90">
        <f>M18*L18</f>
        <v>80</v>
      </c>
      <c r="P18" s="65">
        <f>K18*$E$5+L18*$E$6</f>
        <v>1</v>
      </c>
      <c r="Q18" s="66">
        <f t="shared" si="1"/>
        <v>80</v>
      </c>
      <c r="R18" s="68" t="s">
        <v>110</v>
      </c>
    </row>
    <row r="19" spans="2:18" ht="12.75">
      <c r="B19" s="7">
        <v>10</v>
      </c>
      <c r="C19" s="7" t="s">
        <v>26</v>
      </c>
      <c r="D19" s="8" t="s">
        <v>68</v>
      </c>
      <c r="E19" s="75" t="s">
        <v>69</v>
      </c>
      <c r="F19" s="76" t="s">
        <v>70</v>
      </c>
      <c r="G19" s="84">
        <v>107491</v>
      </c>
      <c r="H19" s="19"/>
      <c r="I19" s="19"/>
      <c r="J19" s="71"/>
      <c r="K19" s="87">
        <v>1</v>
      </c>
      <c r="L19" s="73">
        <v>1</v>
      </c>
      <c r="M19" s="81">
        <v>5</v>
      </c>
      <c r="N19" s="89">
        <f t="shared" si="2"/>
        <v>5</v>
      </c>
      <c r="O19" s="89">
        <f t="shared" si="3"/>
        <v>5</v>
      </c>
      <c r="P19" s="11">
        <f t="shared" si="0"/>
        <v>3</v>
      </c>
      <c r="Q19" s="57">
        <f t="shared" si="1"/>
        <v>15</v>
      </c>
      <c r="R19" s="21" t="s">
        <v>113</v>
      </c>
    </row>
    <row r="20" spans="2:18" ht="12.75">
      <c r="B20" s="7">
        <v>11</v>
      </c>
      <c r="C20" s="7" t="s">
        <v>26</v>
      </c>
      <c r="D20" s="8" t="s">
        <v>68</v>
      </c>
      <c r="E20" s="75" t="s">
        <v>71</v>
      </c>
      <c r="F20" s="76" t="s">
        <v>27</v>
      </c>
      <c r="G20" s="84">
        <v>107490</v>
      </c>
      <c r="H20" s="19"/>
      <c r="I20" s="19"/>
      <c r="J20" s="71"/>
      <c r="K20" s="87">
        <v>1</v>
      </c>
      <c r="L20" s="73">
        <v>0</v>
      </c>
      <c r="M20" s="81">
        <v>5</v>
      </c>
      <c r="N20" s="89">
        <f t="shared" si="2"/>
        <v>5</v>
      </c>
      <c r="O20" s="89">
        <f t="shared" si="3"/>
        <v>0</v>
      </c>
      <c r="P20" s="11">
        <f t="shared" si="0"/>
        <v>2</v>
      </c>
      <c r="Q20" s="57">
        <f t="shared" si="1"/>
        <v>10</v>
      </c>
      <c r="R20" s="21" t="s">
        <v>32</v>
      </c>
    </row>
    <row r="21" spans="2:18" ht="12.75">
      <c r="B21" s="9">
        <v>12</v>
      </c>
      <c r="C21" s="9" t="s">
        <v>26</v>
      </c>
      <c r="D21" s="10"/>
      <c r="E21" s="77" t="s">
        <v>67</v>
      </c>
      <c r="F21" s="78" t="s">
        <v>27</v>
      </c>
      <c r="G21" s="85">
        <v>59664</v>
      </c>
      <c r="H21" s="67"/>
      <c r="I21" s="67"/>
      <c r="J21" s="72"/>
      <c r="K21" s="88">
        <v>0</v>
      </c>
      <c r="L21" s="74">
        <v>3</v>
      </c>
      <c r="M21" s="82">
        <v>5</v>
      </c>
      <c r="N21" s="90">
        <f t="shared" si="2"/>
        <v>0</v>
      </c>
      <c r="O21" s="90">
        <f t="shared" si="3"/>
        <v>15</v>
      </c>
      <c r="P21" s="65">
        <f t="shared" si="0"/>
        <v>3</v>
      </c>
      <c r="Q21" s="66">
        <f t="shared" si="1"/>
        <v>15</v>
      </c>
      <c r="R21" s="68" t="s">
        <v>114</v>
      </c>
    </row>
    <row r="22" spans="2:18" ht="12.75">
      <c r="B22" s="7">
        <v>13</v>
      </c>
      <c r="C22" s="7" t="s">
        <v>29</v>
      </c>
      <c r="D22" s="8"/>
      <c r="E22" s="75" t="s">
        <v>73</v>
      </c>
      <c r="F22" s="76" t="s">
        <v>70</v>
      </c>
      <c r="G22" s="84">
        <v>90580</v>
      </c>
      <c r="H22" s="19"/>
      <c r="I22" s="19"/>
      <c r="J22" s="71"/>
      <c r="K22" s="87">
        <v>2</v>
      </c>
      <c r="L22" s="73">
        <v>2</v>
      </c>
      <c r="M22" s="81">
        <v>6</v>
      </c>
      <c r="N22" s="89">
        <f t="shared" si="2"/>
        <v>12</v>
      </c>
      <c r="O22" s="89">
        <f t="shared" si="3"/>
        <v>12</v>
      </c>
      <c r="P22" s="11">
        <f t="shared" si="0"/>
        <v>6</v>
      </c>
      <c r="Q22" s="57">
        <f t="shared" si="1"/>
        <v>36</v>
      </c>
      <c r="R22" s="21" t="s">
        <v>76</v>
      </c>
    </row>
    <row r="23" spans="2:18" ht="12.75">
      <c r="B23" s="7">
        <v>14</v>
      </c>
      <c r="C23" s="7" t="s">
        <v>29</v>
      </c>
      <c r="D23" s="8"/>
      <c r="E23" s="75" t="s">
        <v>30</v>
      </c>
      <c r="F23" s="76" t="s">
        <v>27</v>
      </c>
      <c r="G23" s="84">
        <v>13396</v>
      </c>
      <c r="H23" s="19"/>
      <c r="I23" s="19"/>
      <c r="J23" s="71"/>
      <c r="K23" s="87">
        <v>1</v>
      </c>
      <c r="L23" s="73">
        <v>0</v>
      </c>
      <c r="M23" s="81">
        <v>0.4</v>
      </c>
      <c r="N23" s="89">
        <f t="shared" si="2"/>
        <v>0.4</v>
      </c>
      <c r="O23" s="89">
        <f t="shared" si="3"/>
        <v>0</v>
      </c>
      <c r="P23" s="11">
        <f t="shared" si="0"/>
        <v>2</v>
      </c>
      <c r="Q23" s="57">
        <f t="shared" si="1"/>
        <v>0.8</v>
      </c>
      <c r="R23" s="21" t="s">
        <v>74</v>
      </c>
    </row>
    <row r="24" spans="2:18" ht="12.75">
      <c r="B24" s="7">
        <v>15</v>
      </c>
      <c r="C24" s="7" t="s">
        <v>29</v>
      </c>
      <c r="D24" s="8"/>
      <c r="E24" s="75" t="s">
        <v>34</v>
      </c>
      <c r="F24" s="76" t="s">
        <v>27</v>
      </c>
      <c r="G24" s="84">
        <v>98918</v>
      </c>
      <c r="H24" s="19"/>
      <c r="I24" s="19"/>
      <c r="J24" s="71"/>
      <c r="K24" s="87">
        <v>2</v>
      </c>
      <c r="L24" s="73">
        <v>2</v>
      </c>
      <c r="M24" s="81">
        <v>0.4</v>
      </c>
      <c r="N24" s="89">
        <f t="shared" si="2"/>
        <v>0.8</v>
      </c>
      <c r="O24" s="89">
        <f t="shared" si="3"/>
        <v>0.8</v>
      </c>
      <c r="P24" s="11">
        <f t="shared" si="0"/>
        <v>6</v>
      </c>
      <c r="Q24" s="57">
        <f t="shared" si="1"/>
        <v>2.4000000000000004</v>
      </c>
      <c r="R24" s="21" t="s">
        <v>75</v>
      </c>
    </row>
    <row r="25" spans="2:18" ht="12.75">
      <c r="B25" s="7">
        <v>16</v>
      </c>
      <c r="C25" s="7" t="s">
        <v>29</v>
      </c>
      <c r="D25" s="8"/>
      <c r="E25" s="75" t="s">
        <v>42</v>
      </c>
      <c r="F25" s="76" t="s">
        <v>27</v>
      </c>
      <c r="G25" s="84">
        <v>113255</v>
      </c>
      <c r="H25" s="19"/>
      <c r="I25" s="19"/>
      <c r="J25" s="71"/>
      <c r="K25" s="87">
        <v>1</v>
      </c>
      <c r="L25" s="73">
        <v>2</v>
      </c>
      <c r="M25" s="81">
        <v>0.4</v>
      </c>
      <c r="N25" s="89">
        <f t="shared" si="2"/>
        <v>0.4</v>
      </c>
      <c r="O25" s="89">
        <f t="shared" si="3"/>
        <v>0.8</v>
      </c>
      <c r="P25" s="11">
        <f t="shared" si="0"/>
        <v>4</v>
      </c>
      <c r="Q25" s="57">
        <f t="shared" si="1"/>
        <v>1.6</v>
      </c>
      <c r="R25" s="21"/>
    </row>
    <row r="26" spans="2:18" ht="12.75">
      <c r="B26" s="7">
        <v>17</v>
      </c>
      <c r="C26" s="7" t="s">
        <v>29</v>
      </c>
      <c r="D26" s="8"/>
      <c r="E26" s="75" t="s">
        <v>43</v>
      </c>
      <c r="F26" s="76" t="s">
        <v>27</v>
      </c>
      <c r="G26" s="84">
        <v>112494</v>
      </c>
      <c r="H26" s="19"/>
      <c r="I26" s="19"/>
      <c r="J26" s="71"/>
      <c r="K26" s="87">
        <v>1</v>
      </c>
      <c r="L26" s="73">
        <v>2</v>
      </c>
      <c r="M26" s="81">
        <v>0.4</v>
      </c>
      <c r="N26" s="89">
        <f t="shared" si="2"/>
        <v>0.4</v>
      </c>
      <c r="O26" s="89">
        <f t="shared" si="3"/>
        <v>0.8</v>
      </c>
      <c r="P26" s="11">
        <f t="shared" si="0"/>
        <v>4</v>
      </c>
      <c r="Q26" s="57">
        <f t="shared" si="1"/>
        <v>1.6</v>
      </c>
      <c r="R26" s="60"/>
    </row>
    <row r="27" spans="2:18" ht="12.75">
      <c r="B27" s="7">
        <v>18</v>
      </c>
      <c r="C27" s="7" t="s">
        <v>29</v>
      </c>
      <c r="D27" s="8"/>
      <c r="E27" s="75" t="s">
        <v>44</v>
      </c>
      <c r="F27" s="76" t="s">
        <v>27</v>
      </c>
      <c r="G27" s="84">
        <v>13324</v>
      </c>
      <c r="H27" s="19"/>
      <c r="I27" s="19"/>
      <c r="J27" s="71"/>
      <c r="K27" s="87">
        <v>1</v>
      </c>
      <c r="L27" s="73">
        <v>0</v>
      </c>
      <c r="M27" s="81">
        <v>0.4</v>
      </c>
      <c r="N27" s="89">
        <f t="shared" si="2"/>
        <v>0.4</v>
      </c>
      <c r="O27" s="89">
        <f t="shared" si="3"/>
        <v>0</v>
      </c>
      <c r="P27" s="11">
        <f t="shared" si="0"/>
        <v>2</v>
      </c>
      <c r="Q27" s="57">
        <f t="shared" si="1"/>
        <v>0.8</v>
      </c>
      <c r="R27" s="60"/>
    </row>
    <row r="28" spans="2:18" ht="12.75">
      <c r="B28" s="7">
        <v>19</v>
      </c>
      <c r="C28" s="7" t="s">
        <v>29</v>
      </c>
      <c r="D28" s="8"/>
      <c r="E28" s="75" t="s">
        <v>109</v>
      </c>
      <c r="F28" s="76" t="s">
        <v>27</v>
      </c>
      <c r="G28" s="84">
        <v>56759</v>
      </c>
      <c r="H28" s="19"/>
      <c r="I28" s="19"/>
      <c r="J28" s="71"/>
      <c r="K28" s="87">
        <v>0</v>
      </c>
      <c r="L28" s="73">
        <v>5</v>
      </c>
      <c r="M28" s="81">
        <v>0.4</v>
      </c>
      <c r="N28" s="89">
        <f t="shared" si="2"/>
        <v>0</v>
      </c>
      <c r="O28" s="89">
        <f t="shared" si="3"/>
        <v>2</v>
      </c>
      <c r="P28" s="11">
        <f aca="true" t="shared" si="4" ref="P28:P35">K28*$E$5+L28*$E$6</f>
        <v>5</v>
      </c>
      <c r="Q28" s="57">
        <f t="shared" si="1"/>
        <v>2</v>
      </c>
      <c r="R28" s="60"/>
    </row>
    <row r="29" spans="2:18" ht="12.75">
      <c r="B29" s="9">
        <v>20</v>
      </c>
      <c r="C29" s="9" t="s">
        <v>29</v>
      </c>
      <c r="D29" s="10"/>
      <c r="E29" s="77" t="s">
        <v>108</v>
      </c>
      <c r="F29" s="78" t="s">
        <v>27</v>
      </c>
      <c r="G29" s="85">
        <v>60203</v>
      </c>
      <c r="H29" s="67"/>
      <c r="I29" s="67"/>
      <c r="J29" s="72"/>
      <c r="K29" s="88">
        <v>1</v>
      </c>
      <c r="L29" s="74">
        <v>3</v>
      </c>
      <c r="M29" s="82">
        <v>0.4</v>
      </c>
      <c r="N29" s="90">
        <f t="shared" si="2"/>
        <v>0.4</v>
      </c>
      <c r="O29" s="90">
        <f t="shared" si="3"/>
        <v>1.2000000000000002</v>
      </c>
      <c r="P29" s="65">
        <f t="shared" si="4"/>
        <v>5</v>
      </c>
      <c r="Q29" s="66">
        <f t="shared" si="1"/>
        <v>2</v>
      </c>
      <c r="R29" s="69"/>
    </row>
    <row r="30" spans="2:18" ht="12.75">
      <c r="B30" s="7">
        <v>21</v>
      </c>
      <c r="C30" s="7" t="s">
        <v>35</v>
      </c>
      <c r="D30" s="8"/>
      <c r="E30" s="75" t="s">
        <v>37</v>
      </c>
      <c r="F30" s="76" t="s">
        <v>27</v>
      </c>
      <c r="G30" s="84">
        <v>44862</v>
      </c>
      <c r="H30" s="19"/>
      <c r="I30" s="19"/>
      <c r="J30" s="71"/>
      <c r="K30" s="87">
        <v>3</v>
      </c>
      <c r="L30" s="73">
        <v>0</v>
      </c>
      <c r="M30" s="81">
        <v>0.2</v>
      </c>
      <c r="N30" s="89">
        <f t="shared" si="2"/>
        <v>0.6000000000000001</v>
      </c>
      <c r="O30" s="89">
        <f t="shared" si="3"/>
        <v>0</v>
      </c>
      <c r="P30" s="11">
        <f t="shared" si="4"/>
        <v>6</v>
      </c>
      <c r="Q30" s="57">
        <f t="shared" si="1"/>
        <v>1.2000000000000002</v>
      </c>
      <c r="R30" s="21"/>
    </row>
    <row r="31" spans="2:18" ht="12.75">
      <c r="B31" s="7">
        <v>22</v>
      </c>
      <c r="C31" s="7" t="s">
        <v>35</v>
      </c>
      <c r="D31" s="8"/>
      <c r="E31" s="75" t="s">
        <v>36</v>
      </c>
      <c r="F31" s="76" t="s">
        <v>27</v>
      </c>
      <c r="G31" s="84">
        <v>14304</v>
      </c>
      <c r="H31" s="19"/>
      <c r="I31" s="19"/>
      <c r="J31" s="71"/>
      <c r="K31" s="87">
        <v>1</v>
      </c>
      <c r="L31" s="73">
        <v>1</v>
      </c>
      <c r="M31" s="81">
        <v>0.2</v>
      </c>
      <c r="N31" s="89">
        <f t="shared" si="2"/>
        <v>0.2</v>
      </c>
      <c r="O31" s="89">
        <f t="shared" si="3"/>
        <v>0.2</v>
      </c>
      <c r="P31" s="11">
        <f t="shared" si="4"/>
        <v>3</v>
      </c>
      <c r="Q31" s="57">
        <f t="shared" si="1"/>
        <v>0.6000000000000001</v>
      </c>
      <c r="R31" s="21"/>
    </row>
    <row r="32" spans="2:18" ht="12.75">
      <c r="B32" s="7">
        <v>23</v>
      </c>
      <c r="C32" s="7" t="s">
        <v>35</v>
      </c>
      <c r="D32" s="8"/>
      <c r="E32" s="75" t="s">
        <v>38</v>
      </c>
      <c r="F32" s="76" t="s">
        <v>27</v>
      </c>
      <c r="G32" s="84">
        <v>14302</v>
      </c>
      <c r="H32" s="19"/>
      <c r="I32" s="19"/>
      <c r="J32" s="71"/>
      <c r="K32" s="87">
        <v>2</v>
      </c>
      <c r="L32" s="73">
        <v>5</v>
      </c>
      <c r="M32" s="81">
        <v>0.2</v>
      </c>
      <c r="N32" s="89">
        <f t="shared" si="2"/>
        <v>0.4</v>
      </c>
      <c r="O32" s="89">
        <f t="shared" si="3"/>
        <v>1</v>
      </c>
      <c r="P32" s="11">
        <f t="shared" si="4"/>
        <v>9</v>
      </c>
      <c r="Q32" s="57">
        <f t="shared" si="1"/>
        <v>1.8</v>
      </c>
      <c r="R32" s="21"/>
    </row>
    <row r="33" spans="2:18" ht="12.75">
      <c r="B33" s="7">
        <v>24</v>
      </c>
      <c r="C33" s="7" t="s">
        <v>35</v>
      </c>
      <c r="D33" s="8"/>
      <c r="E33" s="75" t="s">
        <v>111</v>
      </c>
      <c r="F33" s="76" t="s">
        <v>27</v>
      </c>
      <c r="G33" s="84">
        <v>14298</v>
      </c>
      <c r="H33" s="19"/>
      <c r="I33" s="19"/>
      <c r="J33" s="71"/>
      <c r="K33" s="87">
        <v>1</v>
      </c>
      <c r="L33" s="73">
        <v>0</v>
      </c>
      <c r="M33" s="81">
        <v>0.2</v>
      </c>
      <c r="N33" s="89">
        <f>K33*M33</f>
        <v>0.2</v>
      </c>
      <c r="O33" s="89">
        <f>M33*L33</f>
        <v>0</v>
      </c>
      <c r="P33" s="11">
        <f t="shared" si="4"/>
        <v>2</v>
      </c>
      <c r="Q33" s="57">
        <f t="shared" si="1"/>
        <v>0.4</v>
      </c>
      <c r="R33" s="21"/>
    </row>
    <row r="34" spans="2:18" ht="12.75">
      <c r="B34" s="7">
        <v>25</v>
      </c>
      <c r="C34" s="7" t="s">
        <v>35</v>
      </c>
      <c r="D34" s="8"/>
      <c r="E34" s="75" t="s">
        <v>112</v>
      </c>
      <c r="F34" s="76" t="s">
        <v>27</v>
      </c>
      <c r="G34" s="84">
        <v>44850</v>
      </c>
      <c r="H34" s="19"/>
      <c r="I34" s="19"/>
      <c r="J34" s="71"/>
      <c r="K34" s="87">
        <v>1</v>
      </c>
      <c r="L34" s="73">
        <v>0</v>
      </c>
      <c r="M34" s="81">
        <v>0.2</v>
      </c>
      <c r="N34" s="89">
        <f>K34*M34</f>
        <v>0.2</v>
      </c>
      <c r="O34" s="89">
        <f>M34*L34</f>
        <v>0</v>
      </c>
      <c r="P34" s="11">
        <f t="shared" si="4"/>
        <v>2</v>
      </c>
      <c r="Q34" s="57">
        <f t="shared" si="1"/>
        <v>0.4</v>
      </c>
      <c r="R34" s="21"/>
    </row>
    <row r="35" spans="2:18" ht="12.75">
      <c r="B35" s="7">
        <v>26</v>
      </c>
      <c r="C35" s="7" t="s">
        <v>35</v>
      </c>
      <c r="D35" s="8"/>
      <c r="E35" s="75" t="s">
        <v>39</v>
      </c>
      <c r="F35" s="76" t="s">
        <v>27</v>
      </c>
      <c r="G35" s="84">
        <v>111129</v>
      </c>
      <c r="H35" s="19"/>
      <c r="I35" s="19"/>
      <c r="J35" s="72"/>
      <c r="K35" s="88">
        <v>0</v>
      </c>
      <c r="L35" s="74">
        <v>3</v>
      </c>
      <c r="M35" s="82">
        <v>0.2</v>
      </c>
      <c r="N35" s="89">
        <f>K35*M35</f>
        <v>0</v>
      </c>
      <c r="O35" s="89">
        <f>M35*L35</f>
        <v>0.6000000000000001</v>
      </c>
      <c r="P35" s="11">
        <f t="shared" si="4"/>
        <v>3</v>
      </c>
      <c r="Q35" s="57">
        <f t="shared" si="1"/>
        <v>0.6000000000000001</v>
      </c>
      <c r="R35" s="21"/>
    </row>
    <row r="36" spans="2:18" ht="12.75">
      <c r="B36" s="15" t="s">
        <v>25</v>
      </c>
      <c r="C36" s="16" t="s">
        <v>140</v>
      </c>
      <c r="D36" s="4"/>
      <c r="E36" s="4"/>
      <c r="F36" s="4"/>
      <c r="G36" s="5"/>
      <c r="H36" s="5"/>
      <c r="I36" s="5"/>
      <c r="J36" s="5"/>
      <c r="K36" s="4"/>
      <c r="L36" s="4"/>
      <c r="M36" s="59" t="s">
        <v>12</v>
      </c>
      <c r="N36" s="63">
        <f>SUM(N10:N35)</f>
        <v>318.39999999999986</v>
      </c>
      <c r="O36" s="64">
        <f>SUM(O10:O35)</f>
        <v>397.40000000000003</v>
      </c>
      <c r="P36" s="105">
        <f>SUM(Q10:Q27)</f>
        <v>1025.1999999999998</v>
      </c>
      <c r="Q36" s="106"/>
      <c r="R36" s="6"/>
    </row>
    <row r="40" ht="12.75">
      <c r="D40" s="86"/>
    </row>
    <row r="41" ht="12.75">
      <c r="D41" s="3"/>
    </row>
  </sheetData>
  <mergeCells count="11">
    <mergeCell ref="R8:R9"/>
    <mergeCell ref="P8:Q8"/>
    <mergeCell ref="K8:L8"/>
    <mergeCell ref="G8:J8"/>
    <mergeCell ref="M8:M9"/>
    <mergeCell ref="P36:Q36"/>
    <mergeCell ref="B8:B9"/>
    <mergeCell ref="C8:C9"/>
    <mergeCell ref="D8:D9"/>
    <mergeCell ref="E8:E9"/>
    <mergeCell ref="F8:F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3"/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11.140625" style="0" customWidth="1"/>
    <col min="4" max="4" width="12.140625" style="0" customWidth="1"/>
    <col min="5" max="5" width="10.8515625" style="0" customWidth="1"/>
    <col min="6" max="6" width="11.8515625" style="0" bestFit="1" customWidth="1"/>
    <col min="7" max="7" width="10.57421875" style="0" customWidth="1"/>
    <col min="8" max="8" width="10.7109375" style="0" customWidth="1"/>
    <col min="9" max="9" width="11.00390625" style="0" bestFit="1" customWidth="1"/>
    <col min="10" max="10" width="3.7109375" style="0" customWidth="1"/>
  </cols>
  <sheetData>
    <row r="2" ht="13.5" thickBot="1">
      <c r="B2" t="s">
        <v>119</v>
      </c>
    </row>
    <row r="3" spans="2:10" ht="12.75">
      <c r="B3" s="52"/>
      <c r="C3" s="29"/>
      <c r="D3" s="29"/>
      <c r="E3" s="29"/>
      <c r="F3" s="29"/>
      <c r="G3" s="29"/>
      <c r="H3" s="29"/>
      <c r="I3" s="29"/>
      <c r="J3" s="30"/>
    </row>
    <row r="4" spans="2:10" ht="12.75">
      <c r="B4" s="31"/>
      <c r="C4" s="46" t="s">
        <v>96</v>
      </c>
      <c r="D4" s="8"/>
      <c r="E4" s="8"/>
      <c r="F4" s="8"/>
      <c r="G4" s="8"/>
      <c r="H4" s="8"/>
      <c r="I4" s="8"/>
      <c r="J4" s="53"/>
    </row>
    <row r="5" spans="2:10" ht="12.75">
      <c r="B5" s="31"/>
      <c r="C5" s="8"/>
      <c r="D5" s="8"/>
      <c r="E5" s="8"/>
      <c r="F5" s="26" t="s">
        <v>80</v>
      </c>
      <c r="G5" s="27"/>
      <c r="H5" s="22" t="s">
        <v>81</v>
      </c>
      <c r="I5" s="28"/>
      <c r="J5" s="53"/>
    </row>
    <row r="6" spans="2:10" ht="12.75">
      <c r="B6" s="31"/>
      <c r="C6" s="8"/>
      <c r="D6" s="8"/>
      <c r="E6" s="8"/>
      <c r="F6" s="37" t="s">
        <v>85</v>
      </c>
      <c r="G6" s="38" t="s">
        <v>86</v>
      </c>
      <c r="H6" s="41" t="s">
        <v>85</v>
      </c>
      <c r="I6" s="42" t="s">
        <v>86</v>
      </c>
      <c r="J6" s="53"/>
    </row>
    <row r="7" spans="2:10" ht="12.75">
      <c r="B7" s="31"/>
      <c r="C7" s="25" t="s">
        <v>77</v>
      </c>
      <c r="D7" s="18"/>
      <c r="E7" s="18"/>
      <c r="F7" s="39">
        <v>0.22</v>
      </c>
      <c r="G7" s="40">
        <f aca="true" t="shared" si="0" ref="G7:G12">F7/0.0254</f>
        <v>8.661417322834646</v>
      </c>
      <c r="H7" s="43">
        <v>0.15</v>
      </c>
      <c r="I7" s="34">
        <f>H7/0.0254</f>
        <v>5.905511811023622</v>
      </c>
      <c r="J7" s="53"/>
    </row>
    <row r="8" spans="2:10" ht="12.75">
      <c r="B8" s="31"/>
      <c r="C8" s="7" t="s">
        <v>78</v>
      </c>
      <c r="D8" s="8"/>
      <c r="E8" s="8"/>
      <c r="F8" s="32">
        <v>0.2</v>
      </c>
      <c r="G8" s="23">
        <f t="shared" si="0"/>
        <v>7.874015748031497</v>
      </c>
      <c r="H8" s="44">
        <v>0.17</v>
      </c>
      <c r="I8" s="35">
        <f>H8/0.0254</f>
        <v>6.692913385826772</v>
      </c>
      <c r="J8" s="53"/>
    </row>
    <row r="9" spans="2:10" ht="12.75">
      <c r="B9" s="31"/>
      <c r="C9" s="7" t="s">
        <v>79</v>
      </c>
      <c r="D9" s="8"/>
      <c r="E9" s="8"/>
      <c r="F9" s="32">
        <v>0.6</v>
      </c>
      <c r="G9" s="23">
        <f t="shared" si="0"/>
        <v>23.62204724409449</v>
      </c>
      <c r="H9" s="44">
        <v>0.4</v>
      </c>
      <c r="I9" s="35">
        <f>H9/0.0254</f>
        <v>15.748031496062994</v>
      </c>
      <c r="J9" s="53"/>
    </row>
    <row r="10" spans="2:10" ht="12.75">
      <c r="B10" s="31"/>
      <c r="C10" s="7" t="s">
        <v>84</v>
      </c>
      <c r="D10" s="8"/>
      <c r="E10" s="8"/>
      <c r="F10" s="32">
        <v>1</v>
      </c>
      <c r="G10" s="23">
        <f t="shared" si="0"/>
        <v>39.37007874015748</v>
      </c>
      <c r="H10" s="44">
        <v>0.8</v>
      </c>
      <c r="I10" s="35">
        <f>H10/0.0254</f>
        <v>31.49606299212599</v>
      </c>
      <c r="J10" s="53"/>
    </row>
    <row r="11" spans="2:10" ht="12.75">
      <c r="B11" s="31"/>
      <c r="C11" s="111" t="s">
        <v>88</v>
      </c>
      <c r="D11" s="112"/>
      <c r="E11" s="8" t="s">
        <v>82</v>
      </c>
      <c r="F11" s="32">
        <v>0.2</v>
      </c>
      <c r="G11" s="23">
        <f t="shared" si="0"/>
        <v>7.874015748031497</v>
      </c>
      <c r="H11" s="44"/>
      <c r="I11" s="35"/>
      <c r="J11" s="53"/>
    </row>
    <row r="12" spans="2:10" ht="12.75">
      <c r="B12" s="31"/>
      <c r="C12" s="113"/>
      <c r="D12" s="114"/>
      <c r="E12" s="10" t="s">
        <v>83</v>
      </c>
      <c r="F12" s="33">
        <v>0.25</v>
      </c>
      <c r="G12" s="24">
        <f t="shared" si="0"/>
        <v>9.84251968503937</v>
      </c>
      <c r="H12" s="45"/>
      <c r="I12" s="36"/>
      <c r="J12" s="53"/>
    </row>
    <row r="13" spans="2:10" ht="12.75">
      <c r="B13" s="31"/>
      <c r="C13" s="8"/>
      <c r="D13" s="8"/>
      <c r="E13" s="8"/>
      <c r="F13" s="8"/>
      <c r="G13" s="8"/>
      <c r="H13" s="8"/>
      <c r="I13" s="8"/>
      <c r="J13" s="53"/>
    </row>
    <row r="14" spans="2:10" ht="12.75">
      <c r="B14" s="31"/>
      <c r="C14" s="46" t="s">
        <v>95</v>
      </c>
      <c r="D14" s="8"/>
      <c r="E14" s="8"/>
      <c r="F14" s="8"/>
      <c r="G14" s="8"/>
      <c r="H14" s="46" t="s">
        <v>87</v>
      </c>
      <c r="I14" s="47"/>
      <c r="J14" s="53"/>
    </row>
    <row r="15" spans="2:10" ht="12.75">
      <c r="B15" s="31"/>
      <c r="C15" s="8"/>
      <c r="D15" s="8"/>
      <c r="E15" s="50" t="s">
        <v>85</v>
      </c>
      <c r="F15" s="51" t="s">
        <v>86</v>
      </c>
      <c r="G15" s="8"/>
      <c r="H15" s="48" t="s">
        <v>85</v>
      </c>
      <c r="I15" s="49" t="s">
        <v>86</v>
      </c>
      <c r="J15" s="53"/>
    </row>
    <row r="16" spans="2:10" ht="12.75">
      <c r="B16" s="31"/>
      <c r="C16" s="25" t="s">
        <v>89</v>
      </c>
      <c r="D16" s="18"/>
      <c r="E16" s="39">
        <v>0.15</v>
      </c>
      <c r="F16" s="40">
        <f>E16/0.0254</f>
        <v>5.905511811023622</v>
      </c>
      <c r="G16" s="8"/>
      <c r="H16" s="32">
        <v>0.4</v>
      </c>
      <c r="I16" s="23">
        <f>H16/0.0254</f>
        <v>15.748031496062994</v>
      </c>
      <c r="J16" s="53"/>
    </row>
    <row r="17" spans="2:10" ht="12.75">
      <c r="B17" s="31"/>
      <c r="C17" s="7" t="s">
        <v>90</v>
      </c>
      <c r="D17" s="8"/>
      <c r="E17" s="32">
        <v>0.1</v>
      </c>
      <c r="F17" s="23">
        <f>E17/0.0254</f>
        <v>3.9370078740157486</v>
      </c>
      <c r="G17" s="8"/>
      <c r="H17" s="32">
        <v>0.5</v>
      </c>
      <c r="I17" s="23">
        <f aca="true" t="shared" si="1" ref="I17:I36">H17/0.0254</f>
        <v>19.68503937007874</v>
      </c>
      <c r="J17" s="53"/>
    </row>
    <row r="18" spans="2:10" ht="12.75">
      <c r="B18" s="31"/>
      <c r="C18" s="7" t="s">
        <v>91</v>
      </c>
      <c r="D18" s="8"/>
      <c r="E18" s="32">
        <v>0.1</v>
      </c>
      <c r="F18" s="23">
        <f>E18/0.0254</f>
        <v>3.9370078740157486</v>
      </c>
      <c r="G18" s="8"/>
      <c r="H18" s="32">
        <v>0.6</v>
      </c>
      <c r="I18" s="23">
        <f t="shared" si="1"/>
        <v>23.62204724409449</v>
      </c>
      <c r="J18" s="53"/>
    </row>
    <row r="19" spans="2:10" ht="12.75">
      <c r="B19" s="31"/>
      <c r="C19" s="7" t="s">
        <v>92</v>
      </c>
      <c r="D19" s="8"/>
      <c r="E19" s="32"/>
      <c r="F19" s="23"/>
      <c r="G19" s="8"/>
      <c r="H19" s="32">
        <v>0.7</v>
      </c>
      <c r="I19" s="23">
        <f t="shared" si="1"/>
        <v>27.559055118110237</v>
      </c>
      <c r="J19" s="53"/>
    </row>
    <row r="20" spans="2:10" ht="12.75">
      <c r="B20" s="31"/>
      <c r="C20" s="7" t="s">
        <v>93</v>
      </c>
      <c r="D20" s="8"/>
      <c r="E20" s="32">
        <v>0.15</v>
      </c>
      <c r="F20" s="23">
        <f>E20/0.0254</f>
        <v>5.905511811023622</v>
      </c>
      <c r="G20" s="8"/>
      <c r="H20" s="32">
        <v>0.85</v>
      </c>
      <c r="I20" s="23">
        <f t="shared" si="1"/>
        <v>33.46456692913386</v>
      </c>
      <c r="J20" s="53"/>
    </row>
    <row r="21" spans="2:10" ht="12.75">
      <c r="B21" s="31"/>
      <c r="C21" s="9" t="s">
        <v>94</v>
      </c>
      <c r="D21" s="10"/>
      <c r="E21" s="33">
        <v>0.22</v>
      </c>
      <c r="F21" s="24">
        <f>E21/0.0254</f>
        <v>8.661417322834646</v>
      </c>
      <c r="G21" s="8"/>
      <c r="H21" s="32">
        <v>0.95</v>
      </c>
      <c r="I21" s="23">
        <f t="shared" si="1"/>
        <v>37.40157480314961</v>
      </c>
      <c r="J21" s="53"/>
    </row>
    <row r="22" spans="2:10" ht="12.75">
      <c r="B22" s="31"/>
      <c r="C22" s="91"/>
      <c r="D22" s="91"/>
      <c r="E22" s="91"/>
      <c r="F22" s="91"/>
      <c r="G22" s="8"/>
      <c r="H22" s="32">
        <v>1</v>
      </c>
      <c r="I22" s="23">
        <f t="shared" si="1"/>
        <v>39.37007874015748</v>
      </c>
      <c r="J22" s="53"/>
    </row>
    <row r="23" spans="2:10" ht="12.75">
      <c r="B23" s="31"/>
      <c r="C23" s="91"/>
      <c r="D23" s="91"/>
      <c r="E23" s="91"/>
      <c r="F23" s="91"/>
      <c r="G23" s="8"/>
      <c r="H23" s="32">
        <v>1.1</v>
      </c>
      <c r="I23" s="23">
        <f t="shared" si="1"/>
        <v>43.30708661417324</v>
      </c>
      <c r="J23" s="53"/>
    </row>
    <row r="24" spans="2:10" ht="12.75">
      <c r="B24" s="31"/>
      <c r="C24" s="46" t="s">
        <v>118</v>
      </c>
      <c r="D24" s="8"/>
      <c r="E24" s="8"/>
      <c r="F24" s="8"/>
      <c r="G24" s="8"/>
      <c r="H24" s="32">
        <v>1.3</v>
      </c>
      <c r="I24" s="23">
        <f t="shared" si="1"/>
        <v>51.181102362204726</v>
      </c>
      <c r="J24" s="53"/>
    </row>
    <row r="25" spans="2:10" ht="12.75">
      <c r="B25" s="31"/>
      <c r="C25" s="92" t="s">
        <v>115</v>
      </c>
      <c r="D25" s="99" t="s">
        <v>65</v>
      </c>
      <c r="E25" s="18"/>
      <c r="F25" s="70"/>
      <c r="G25" s="8"/>
      <c r="H25" s="32">
        <v>1.5</v>
      </c>
      <c r="I25" s="23">
        <f t="shared" si="1"/>
        <v>59.05511811023622</v>
      </c>
      <c r="J25" s="53"/>
    </row>
    <row r="26" spans="2:10" ht="12.75">
      <c r="B26" s="31"/>
      <c r="C26" s="98" t="str">
        <f>"X="</f>
        <v>X=</v>
      </c>
      <c r="D26" s="94">
        <v>670</v>
      </c>
      <c r="E26" s="97">
        <f>D26*0.0254</f>
        <v>17.018</v>
      </c>
      <c r="F26" s="71" t="s">
        <v>66</v>
      </c>
      <c r="G26" s="8"/>
      <c r="H26" s="32">
        <v>1.6</v>
      </c>
      <c r="I26" s="23">
        <f t="shared" si="1"/>
        <v>62.99212598425198</v>
      </c>
      <c r="J26" s="53"/>
    </row>
    <row r="27" spans="2:10" ht="12.75">
      <c r="B27" s="31"/>
      <c r="C27" s="98" t="str">
        <f>"Y="</f>
        <v>Y=</v>
      </c>
      <c r="D27" s="94">
        <v>960</v>
      </c>
      <c r="E27" s="97">
        <f>D27*0.0254</f>
        <v>24.384</v>
      </c>
      <c r="F27" s="71" t="s">
        <v>66</v>
      </c>
      <c r="G27" s="8"/>
      <c r="H27" s="32">
        <v>1.8</v>
      </c>
      <c r="I27" s="23">
        <f t="shared" si="1"/>
        <v>70.86614173228347</v>
      </c>
      <c r="J27" s="53"/>
    </row>
    <row r="28" spans="2:10" ht="12.75">
      <c r="B28" s="31"/>
      <c r="C28" s="98" t="s">
        <v>21</v>
      </c>
      <c r="D28" s="94">
        <v>100</v>
      </c>
      <c r="E28" s="8"/>
      <c r="F28" s="71"/>
      <c r="G28" s="8"/>
      <c r="H28" s="32">
        <v>2</v>
      </c>
      <c r="I28" s="23">
        <f t="shared" si="1"/>
        <v>78.74015748031496</v>
      </c>
      <c r="J28" s="53"/>
    </row>
    <row r="29" spans="2:12" ht="12.75">
      <c r="B29" s="31"/>
      <c r="C29" s="7"/>
      <c r="D29" s="93" t="str">
        <f>"S 1шт.="</f>
        <v>S 1шт.=</v>
      </c>
      <c r="E29" s="97">
        <f>E26*E27</f>
        <v>414.96691200000004</v>
      </c>
      <c r="F29" s="71" t="s">
        <v>100</v>
      </c>
      <c r="G29" s="8"/>
      <c r="H29" s="32">
        <v>2.2</v>
      </c>
      <c r="I29" s="23">
        <f t="shared" si="1"/>
        <v>86.61417322834647</v>
      </c>
      <c r="J29" s="53"/>
      <c r="L29" s="61"/>
    </row>
    <row r="30" spans="2:10" ht="12.75">
      <c r="B30" s="31"/>
      <c r="C30" s="9"/>
      <c r="D30" s="95" t="str">
        <f>"S "&amp;D28&amp;"шт.="</f>
        <v>S 100шт.=</v>
      </c>
      <c r="E30" s="96">
        <f>E29*D28/10000</f>
        <v>4.14966912</v>
      </c>
      <c r="F30" s="72" t="s">
        <v>117</v>
      </c>
      <c r="G30" s="8"/>
      <c r="H30" s="32">
        <v>2.5</v>
      </c>
      <c r="I30" s="23">
        <f t="shared" si="1"/>
        <v>98.4251968503937</v>
      </c>
      <c r="J30" s="53"/>
    </row>
    <row r="31" spans="2:10" ht="12.75">
      <c r="B31" s="31"/>
      <c r="C31" s="92" t="s">
        <v>116</v>
      </c>
      <c r="D31" s="18"/>
      <c r="E31" s="18"/>
      <c r="F31" s="70"/>
      <c r="G31" s="8"/>
      <c r="H31" s="32">
        <v>2.8</v>
      </c>
      <c r="I31" s="23">
        <f t="shared" si="1"/>
        <v>110.23622047244095</v>
      </c>
      <c r="J31" s="53"/>
    </row>
    <row r="32" spans="2:10" ht="12.75">
      <c r="B32" s="31"/>
      <c r="C32" s="98" t="str">
        <f>"X="</f>
        <v>X=</v>
      </c>
      <c r="D32" s="94">
        <v>1020</v>
      </c>
      <c r="E32" s="97">
        <f>D32*0.0254</f>
        <v>25.907999999999998</v>
      </c>
      <c r="F32" s="71" t="s">
        <v>66</v>
      </c>
      <c r="G32" s="8"/>
      <c r="H32" s="32">
        <v>3</v>
      </c>
      <c r="I32" s="23">
        <f t="shared" si="1"/>
        <v>118.11023622047244</v>
      </c>
      <c r="J32" s="53"/>
    </row>
    <row r="33" spans="2:10" ht="12.75">
      <c r="B33" s="31"/>
      <c r="C33" s="98" t="str">
        <f>"Y="</f>
        <v>Y=</v>
      </c>
      <c r="D33" s="94">
        <v>1950</v>
      </c>
      <c r="E33" s="97">
        <f>D33*0.0254</f>
        <v>49.53</v>
      </c>
      <c r="F33" s="71" t="s">
        <v>66</v>
      </c>
      <c r="G33" s="8"/>
      <c r="H33" s="32">
        <v>3.2</v>
      </c>
      <c r="I33" s="23">
        <f t="shared" si="1"/>
        <v>125.98425196850395</v>
      </c>
      <c r="J33" s="53"/>
    </row>
    <row r="34" spans="2:10" ht="12.75">
      <c r="B34" s="31"/>
      <c r="C34" s="98" t="s">
        <v>21</v>
      </c>
      <c r="D34" s="94">
        <v>50</v>
      </c>
      <c r="E34" s="8"/>
      <c r="F34" s="71"/>
      <c r="G34" s="8"/>
      <c r="H34" s="32">
        <v>3.5</v>
      </c>
      <c r="I34" s="23">
        <f t="shared" si="1"/>
        <v>137.7952755905512</v>
      </c>
      <c r="J34" s="53"/>
    </row>
    <row r="35" spans="2:10" ht="12.75">
      <c r="B35" s="31"/>
      <c r="C35" s="7"/>
      <c r="D35" s="93" t="str">
        <f>"S 1шт.="</f>
        <v>S 1шт.=</v>
      </c>
      <c r="E35" s="97">
        <f>E32*E33</f>
        <v>1283.2232399999998</v>
      </c>
      <c r="F35" s="71" t="s">
        <v>100</v>
      </c>
      <c r="G35" s="8"/>
      <c r="H35" s="32">
        <v>4</v>
      </c>
      <c r="I35" s="23">
        <f t="shared" si="1"/>
        <v>157.48031496062993</v>
      </c>
      <c r="J35" s="53"/>
    </row>
    <row r="36" spans="2:10" ht="12.75">
      <c r="B36" s="31"/>
      <c r="C36" s="9"/>
      <c r="D36" s="95" t="str">
        <f>"S "&amp;D34&amp;"шт.="</f>
        <v>S 50шт.=</v>
      </c>
      <c r="E36" s="96">
        <f>E35*D34/10000</f>
        <v>6.4161161999999985</v>
      </c>
      <c r="F36" s="72" t="s">
        <v>117</v>
      </c>
      <c r="G36" s="8"/>
      <c r="H36" s="33">
        <v>4.5</v>
      </c>
      <c r="I36" s="24">
        <f t="shared" si="1"/>
        <v>177.16535433070868</v>
      </c>
      <c r="J36" s="53"/>
    </row>
    <row r="37" spans="2:10" ht="13.5" thickBot="1">
      <c r="B37" s="54"/>
      <c r="C37" s="55"/>
      <c r="D37" s="55"/>
      <c r="E37" s="55"/>
      <c r="F37" s="55"/>
      <c r="G37" s="55"/>
      <c r="H37" s="55"/>
      <c r="I37" s="55"/>
      <c r="J37" s="56"/>
    </row>
    <row r="39" spans="5:9" ht="12.75">
      <c r="E39" t="s">
        <v>120</v>
      </c>
      <c r="F39" t="s">
        <v>130</v>
      </c>
      <c r="G39" t="s">
        <v>126</v>
      </c>
      <c r="H39" t="s">
        <v>129</v>
      </c>
      <c r="I39" t="s">
        <v>131</v>
      </c>
    </row>
    <row r="40" spans="5:9" ht="12.75">
      <c r="E40" t="s">
        <v>124</v>
      </c>
      <c r="F40" t="s">
        <v>124</v>
      </c>
      <c r="G40" t="s">
        <v>127</v>
      </c>
      <c r="H40" t="s">
        <v>127</v>
      </c>
      <c r="I40" t="s">
        <v>132</v>
      </c>
    </row>
    <row r="41" spans="5:7" ht="12.75">
      <c r="E41" t="s">
        <v>125</v>
      </c>
      <c r="G41" t="s">
        <v>128</v>
      </c>
    </row>
    <row r="42" spans="2:8" ht="12.75">
      <c r="B42" t="s">
        <v>122</v>
      </c>
      <c r="E42">
        <v>200</v>
      </c>
      <c r="F42">
        <v>640</v>
      </c>
      <c r="G42">
        <v>2200</v>
      </c>
      <c r="H42">
        <v>2320</v>
      </c>
    </row>
    <row r="43" spans="2:6" ht="12.75">
      <c r="B43" t="s">
        <v>123</v>
      </c>
      <c r="E43">
        <v>5</v>
      </c>
      <c r="F43">
        <v>3.5</v>
      </c>
    </row>
    <row r="44" spans="2:8" ht="12.75">
      <c r="B44" s="100" t="s">
        <v>121</v>
      </c>
      <c r="E44">
        <v>145</v>
      </c>
      <c r="F44">
        <f>65+15</f>
        <v>80</v>
      </c>
      <c r="G44">
        <v>240</v>
      </c>
      <c r="H44">
        <v>305</v>
      </c>
    </row>
    <row r="45" spans="2:6" ht="12.75">
      <c r="B45" s="103" t="str">
        <f>"фрезеровка "&amp;D28+D34&amp;"шт. руб"</f>
        <v>фрезеровка 150шт. руб</v>
      </c>
      <c r="C45" s="103"/>
      <c r="D45" s="103"/>
      <c r="E45" s="103">
        <f>E43*($D$28+$D$34)</f>
        <v>750</v>
      </c>
      <c r="F45" s="103">
        <f>F43*($D$28+$D$34)</f>
        <v>525</v>
      </c>
    </row>
    <row r="46" spans="2:8" ht="12.75">
      <c r="B46" s="101" t="str">
        <f>"2-х ПП с ПМ "&amp;ROUND(E30+E36,2)&amp;"дм руб"</f>
        <v>2-х ПП с ПМ 10,57дм руб</v>
      </c>
      <c r="C46" s="101"/>
      <c r="D46" s="101"/>
      <c r="E46" s="102">
        <f>E42+E45+E44*($E$30+$E$36)</f>
        <v>2482.0388714</v>
      </c>
      <c r="F46" s="102">
        <f>F42+F45+F44*($E$30+$E$36)</f>
        <v>2010.2628256</v>
      </c>
      <c r="G46" s="102">
        <f>G42+G45+G44*($E$30+$E$36)</f>
        <v>4735.7884768</v>
      </c>
      <c r="H46" s="102">
        <f>H42+H45+H44*($E$30+$E$36)</f>
        <v>5542.5645226</v>
      </c>
    </row>
  </sheetData>
  <mergeCells count="1">
    <mergeCell ref="C11:D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eFind.ru ry/2006_04_17/FRONT.html eFind.ru — Поиск «FRONT»</dc:title>
  <dc:subject/>
  <dc:creator/>
  <cp:keywords/>
  <dc:description/>
  <cp:lastModifiedBy>Kosta</cp:lastModifiedBy>
  <cp:lastPrinted>2006-07-18T14:42:42Z</cp:lastPrinted>
  <dcterms:created xsi:type="dcterms:W3CDTF">1996-10-08T23:32:33Z</dcterms:created>
  <dcterms:modified xsi:type="dcterms:W3CDTF">2009-01-17T16:25:33Z</dcterms:modified>
  <cp:category/>
  <cp:version/>
  <cp:contentType/>
  <cp:contentStatus/>
</cp:coreProperties>
</file>